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497202FE-BE7E-4111-B117-48215F23671E}" xr6:coauthVersionLast="47" xr6:coauthVersionMax="47" xr10:uidLastSave="{00000000-0000-0000-0000-000000000000}"/>
  <workbookProtection workbookAlgorithmName="SHA-512" workbookHashValue="mMhfPDOMgKk6j9jfur+XLzzvC3a5PbIEIRDuBTfNzI3UuaWJ0GUUyeuOWzp4Ek+Nn7Kt1ELDfYMk2DXTiZpd6g==" workbookSaltValue="aUN0o+GL3jeLvxOap+ex3Q==" workbookSpinCount="100000" lockStructure="1"/>
  <bookViews>
    <workbookView xWindow="-120" yWindow="-120" windowWidth="29040" windowHeight="15840" xr2:uid="{00000000-000D-0000-FFFF-FFFF00000000}"/>
  </bookViews>
  <sheets>
    <sheet name="Worksheet" sheetId="1" r:id="rId1"/>
    <sheet name="EFLH | CF" sheetId="2" state="hidden" r:id="rId2"/>
  </sheets>
  <definedNames>
    <definedName name="_xlnm.Print_Area" localSheetId="0">Worksheet!$A$1:$N$44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18" i="1"/>
  <c r="AI18" i="1"/>
  <c r="AJ18" i="1"/>
  <c r="AC18" i="1"/>
  <c r="AD18" i="1"/>
  <c r="AE18" i="1"/>
  <c r="AF18" i="1"/>
  <c r="AG18" i="1"/>
  <c r="W18" i="1"/>
  <c r="X18" i="1"/>
  <c r="Y18" i="1"/>
  <c r="Z18" i="1"/>
  <c r="AA18" i="1"/>
  <c r="O18" i="1"/>
  <c r="P18" i="1" l="1"/>
  <c r="T18" i="1" s="1"/>
  <c r="O20" i="1"/>
  <c r="O21" i="1"/>
  <c r="O22" i="1"/>
  <c r="O23" i="1"/>
  <c r="O24" i="1"/>
  <c r="O19" i="1"/>
  <c r="U18" i="1" l="1"/>
  <c r="S18" i="1"/>
  <c r="R18" i="1"/>
  <c r="M18" i="1" l="1"/>
  <c r="AI20" i="1"/>
  <c r="AI21" i="1"/>
  <c r="AI22" i="1"/>
  <c r="AI23" i="1"/>
  <c r="AI24" i="1"/>
  <c r="AI19" i="1"/>
  <c r="AC20" i="1"/>
  <c r="AC21" i="1"/>
  <c r="AC22" i="1"/>
  <c r="AC23" i="1"/>
  <c r="AC24" i="1"/>
  <c r="AC19" i="1"/>
  <c r="W20" i="1"/>
  <c r="W21" i="1"/>
  <c r="W22" i="1"/>
  <c r="W23" i="1"/>
  <c r="W24" i="1"/>
  <c r="W19" i="1"/>
  <c r="X20" i="1"/>
  <c r="Y20" i="1"/>
  <c r="Z20" i="1"/>
  <c r="AA20" i="1"/>
  <c r="AD20" i="1"/>
  <c r="AE20" i="1"/>
  <c r="AF20" i="1"/>
  <c r="AG20" i="1"/>
  <c r="AJ20" i="1"/>
  <c r="X21" i="1"/>
  <c r="Y21" i="1"/>
  <c r="Z21" i="1"/>
  <c r="AA21" i="1"/>
  <c r="AD21" i="1"/>
  <c r="AE21" i="1"/>
  <c r="AF21" i="1"/>
  <c r="AG21" i="1"/>
  <c r="AJ21" i="1"/>
  <c r="X22" i="1"/>
  <c r="Y22" i="1"/>
  <c r="Z22" i="1"/>
  <c r="AA22" i="1"/>
  <c r="AD22" i="1"/>
  <c r="AE22" i="1"/>
  <c r="AF22" i="1"/>
  <c r="AG22" i="1"/>
  <c r="AJ22" i="1"/>
  <c r="X23" i="1"/>
  <c r="Y23" i="1"/>
  <c r="Z23" i="1"/>
  <c r="AA23" i="1"/>
  <c r="AD23" i="1"/>
  <c r="AE23" i="1"/>
  <c r="AF23" i="1"/>
  <c r="AG23" i="1"/>
  <c r="AJ23" i="1"/>
  <c r="X24" i="1"/>
  <c r="Y24" i="1"/>
  <c r="Z24" i="1"/>
  <c r="AA24" i="1"/>
  <c r="AD24" i="1"/>
  <c r="AE24" i="1"/>
  <c r="AF24" i="1"/>
  <c r="AG24" i="1"/>
  <c r="AJ24" i="1"/>
  <c r="AJ19" i="1"/>
  <c r="AG19" i="1"/>
  <c r="AF19" i="1"/>
  <c r="AE19" i="1"/>
  <c r="AD19" i="1"/>
  <c r="AA19" i="1"/>
  <c r="Z19" i="1"/>
  <c r="Y19" i="1"/>
  <c r="X19" i="1"/>
  <c r="P19" i="1" l="1"/>
  <c r="P20" i="1"/>
  <c r="T20" i="1" s="1"/>
  <c r="P24" i="1"/>
  <c r="P23" i="1"/>
  <c r="P22" i="1"/>
  <c r="S22" i="1" s="1"/>
  <c r="P21" i="1"/>
  <c r="S20" i="1" l="1"/>
  <c r="U20" i="1"/>
  <c r="R20" i="1"/>
  <c r="U19" i="1"/>
  <c r="R19" i="1"/>
  <c r="S19" i="1"/>
  <c r="T19" i="1"/>
  <c r="U22" i="1"/>
  <c r="R23" i="1"/>
  <c r="S23" i="1"/>
  <c r="S21" i="1"/>
  <c r="T22" i="1"/>
  <c r="R22" i="1"/>
  <c r="U23" i="1"/>
  <c r="U21" i="1"/>
  <c r="T23" i="1"/>
  <c r="T21" i="1"/>
  <c r="R21" i="1"/>
  <c r="S24" i="1"/>
  <c r="T24" i="1"/>
  <c r="R24" i="1"/>
  <c r="U24" i="1"/>
  <c r="M20" i="1" l="1"/>
  <c r="M19" i="1"/>
  <c r="M21" i="1"/>
  <c r="M23" i="1"/>
  <c r="M24" i="1"/>
  <c r="M22" i="1" l="1"/>
  <c r="M25" i="1" l="1"/>
</calcChain>
</file>

<file path=xl/sharedStrings.xml><?xml version="1.0" encoding="utf-8"?>
<sst xmlns="http://schemas.openxmlformats.org/spreadsheetml/2006/main" count="92" uniqueCount="79">
  <si>
    <t>Utility Account Holder Name:</t>
  </si>
  <si>
    <t>Project / Building Name:</t>
  </si>
  <si>
    <t>Installation Address:</t>
  </si>
  <si>
    <t>Reciprocating</t>
  </si>
  <si>
    <t>Scroll</t>
  </si>
  <si>
    <t>Rotary Screw</t>
  </si>
  <si>
    <t>Centrifugal</t>
  </si>
  <si>
    <t>Application Number:</t>
  </si>
  <si>
    <r>
      <t xml:space="preserve">Facility Type: </t>
    </r>
    <r>
      <rPr>
        <i/>
        <sz val="11"/>
        <color indexed="8"/>
        <rFont val="Calibri"/>
        <family val="2"/>
      </rPr>
      <t>(select)</t>
    </r>
  </si>
  <si>
    <t>Industrial</t>
  </si>
  <si>
    <t>Cold Storage</t>
  </si>
  <si>
    <t>Office</t>
  </si>
  <si>
    <t>Education</t>
  </si>
  <si>
    <t>Restaurant</t>
  </si>
  <si>
    <t>Grocery</t>
  </si>
  <si>
    <t>Retail</t>
  </si>
  <si>
    <t>Health</t>
  </si>
  <si>
    <t>Warehouse</t>
  </si>
  <si>
    <t>Manufacturer</t>
  </si>
  <si>
    <t>Model Number</t>
  </si>
  <si>
    <t>Quantity</t>
  </si>
  <si>
    <t>Incentive</t>
  </si>
  <si>
    <t>IPLV</t>
  </si>
  <si>
    <t>Cooling Capacity (tons)</t>
  </si>
  <si>
    <t>Example : SuperFeeze</t>
  </si>
  <si>
    <t>Big Chill 0200</t>
  </si>
  <si>
    <t>Retrofit</t>
  </si>
  <si>
    <t>End-of-Life</t>
  </si>
  <si>
    <t>Failure</t>
  </si>
  <si>
    <t>Reason for Replacement:</t>
  </si>
  <si>
    <t xml:space="preserve">Equipment Incentive </t>
  </si>
  <si>
    <t>Air Cooled</t>
  </si>
  <si>
    <t>FL</t>
  </si>
  <si>
    <t>A</t>
  </si>
  <si>
    <t>B</t>
  </si>
  <si>
    <t>0 &lt; tons &lt; 75</t>
  </si>
  <si>
    <t>75 &lt;= tons &lt; 150</t>
  </si>
  <si>
    <t>150 &lt;= tons &lt; 300</t>
  </si>
  <si>
    <t>300 &lt;= tons &lt;600</t>
  </si>
  <si>
    <t>150 &lt;= tons &lt;300</t>
  </si>
  <si>
    <t>300 &lt;= tons &lt; 400</t>
  </si>
  <si>
    <t>400 &lt;= tons &lt;600</t>
  </si>
  <si>
    <t>0 &lt; tons &lt; 150</t>
  </si>
  <si>
    <t>Air-cooled with condenser</t>
  </si>
  <si>
    <t>Positive Displacement
(Reciprocating, Rotary, Screw, Scroll)</t>
  </si>
  <si>
    <t>Type 1</t>
  </si>
  <si>
    <t>Type 2</t>
  </si>
  <si>
    <t>Type 3</t>
  </si>
  <si>
    <t>∞</t>
  </si>
  <si>
    <t>COLUMN</t>
  </si>
  <si>
    <t>TYPE</t>
  </si>
  <si>
    <t>Standard Incentive:</t>
  </si>
  <si>
    <t>Type 1 Size</t>
  </si>
  <si>
    <t>Type 2 Size</t>
  </si>
  <si>
    <t>Type 3 Size</t>
  </si>
  <si>
    <r>
      <t xml:space="preserve">Path A
</t>
    </r>
    <r>
      <rPr>
        <i/>
        <sz val="10"/>
        <color theme="1"/>
        <rFont val="Calibri"/>
        <family val="2"/>
        <scheme val="minor"/>
      </rPr>
      <t>Units: EER</t>
    </r>
  </si>
  <si>
    <r>
      <t xml:space="preserve">Path B
</t>
    </r>
    <r>
      <rPr>
        <i/>
        <sz val="10"/>
        <color theme="1"/>
        <rFont val="Calibri"/>
        <family val="2"/>
        <scheme val="minor"/>
      </rPr>
      <t>Units: EER</t>
    </r>
  </si>
  <si>
    <r>
      <rPr>
        <sz val="11"/>
        <color theme="1"/>
        <rFont val="Calibri"/>
        <family val="2"/>
      </rPr>
      <t>•</t>
    </r>
    <r>
      <rPr>
        <sz val="9.3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The cooling capacity, FL, &amp; IPLV values entered must be the AHRI rated values defined by AHRI 550/590 &amp; AHRI 551/591.</t>
    </r>
  </si>
  <si>
    <t>• Refer to the custom program for units with capacities greater than 600 tons.</t>
  </si>
  <si>
    <t>Notes:</t>
  </si>
  <si>
    <t>Total Incentive Requested:</t>
  </si>
  <si>
    <t>&gt;= 600 tons</t>
  </si>
  <si>
    <t>&gt;= 150 tons</t>
  </si>
  <si>
    <t>Building Type</t>
  </si>
  <si>
    <t>Misc. Commercial</t>
  </si>
  <si>
    <t>Hotel/Motel</t>
  </si>
  <si>
    <t>CF</t>
  </si>
  <si>
    <t>EFLH</t>
  </si>
  <si>
    <t>Commercial Chiller</t>
  </si>
  <si>
    <t>Qualifying</t>
  </si>
  <si>
    <t>Chiller Type</t>
  </si>
  <si>
    <t>Chiller Types</t>
  </si>
  <si>
    <t>Replacement Type</t>
  </si>
  <si>
    <r>
      <rPr>
        <sz val="9"/>
        <color theme="1"/>
        <rFont val="Calibri"/>
        <family val="2"/>
        <scheme val="minor"/>
      </rPr>
      <t xml:space="preserve">Path B
</t>
    </r>
    <r>
      <rPr>
        <i/>
        <sz val="9"/>
        <color theme="1"/>
        <rFont val="Calibri"/>
        <family val="2"/>
        <scheme val="minor"/>
      </rPr>
      <t>Units: kW/ton</t>
    </r>
  </si>
  <si>
    <r>
      <rPr>
        <sz val="9"/>
        <color theme="1"/>
        <rFont val="Calibri"/>
        <family val="2"/>
        <scheme val="minor"/>
      </rPr>
      <t xml:space="preserve">Path A
</t>
    </r>
    <r>
      <rPr>
        <i/>
        <sz val="9"/>
        <color theme="1"/>
        <rFont val="Calibri"/>
        <family val="2"/>
        <scheme val="minor"/>
      </rPr>
      <t>Units: kW/ton</t>
    </r>
  </si>
  <si>
    <r>
      <t xml:space="preserve">Path A
</t>
    </r>
    <r>
      <rPr>
        <i/>
        <sz val="9.5"/>
        <color theme="1"/>
        <rFont val="Calibri"/>
        <family val="2"/>
        <scheme val="minor"/>
      </rPr>
      <t>Units: kW/ton</t>
    </r>
  </si>
  <si>
    <r>
      <t xml:space="preserve">Path B
</t>
    </r>
    <r>
      <rPr>
        <i/>
        <sz val="9.5"/>
        <color theme="1"/>
        <rFont val="Calibri"/>
        <family val="2"/>
        <scheme val="minor"/>
      </rPr>
      <t>Units: kW/ton</t>
    </r>
  </si>
  <si>
    <t>Varies</t>
  </si>
  <si>
    <r>
      <rPr>
        <b/>
        <sz val="14"/>
        <color theme="1"/>
        <rFont val="Calibri"/>
        <family val="2"/>
        <scheme val="minor"/>
      </rPr>
      <t>Chiller Incentive Worksheet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theme="1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(WKS_C_HVAC_Chiller_PY23_1ELS)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</si>
</sst>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0\ &quot;per ton&quot;"/>
    <numFmt numFmtId="167" formatCode="&quot;&lt;=&quot;\ 0.000\ &quot;FL&quot;"/>
    <numFmt numFmtId="168" formatCode="&quot;&lt;=&quot;\ 0.000\ &quot;IPLV&quot;"/>
    <numFmt numFmtId="169" formatCode="_(* #,##0_);_(* \(#,##0\);_(* &quot;-&quot;??_);_(@_)"/>
    <numFmt numFmtId="170" formatCode="&quot;&gt;=&quot;\ 0.0\ &quot;FL&quot;"/>
    <numFmt numFmtId="171" formatCode="&quot;&gt;=&quot;\ 0.0\ &quot;IPLV&quot;"/>
  </numFmts>
  <fonts count="37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9.35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1" applyNumberFormat="0" applyAlignment="0" applyProtection="0"/>
    <xf numFmtId="0" fontId="6" fillId="28" borderId="2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1" applyNumberFormat="0" applyAlignment="0" applyProtection="0"/>
    <xf numFmtId="0" fontId="13" fillId="0" borderId="26" applyNumberFormat="0" applyFill="0" applyAlignment="0" applyProtection="0"/>
    <xf numFmtId="0" fontId="14" fillId="31" borderId="0" applyNumberFormat="0" applyBorder="0" applyAlignment="0" applyProtection="0"/>
    <xf numFmtId="0" fontId="2" fillId="32" borderId="27" applyNumberFormat="0" applyFont="0" applyAlignment="0" applyProtection="0"/>
    <xf numFmtId="0" fontId="15" fillId="27" borderId="28" applyNumberFormat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6" fontId="0" fillId="0" borderId="0" xfId="0" applyNumberForma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164" fontId="17" fillId="0" borderId="0" xfId="28" applyNumberFormat="1" applyFont="1" applyFill="1" applyBorder="1" applyAlignment="1" applyProtection="1">
      <alignment horizontal="center"/>
    </xf>
    <xf numFmtId="164" fontId="17" fillId="0" borderId="0" xfId="28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0" fontId="22" fillId="0" borderId="0" xfId="0" applyFont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23" fillId="0" borderId="33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67" fontId="0" fillId="0" borderId="45" xfId="0" applyNumberFormat="1" applyBorder="1" applyAlignment="1" applyProtection="1">
      <alignment horizontal="left" vertical="center"/>
    </xf>
    <xf numFmtId="167" fontId="0" fillId="0" borderId="44" xfId="0" applyNumberFormat="1" applyBorder="1" applyAlignment="1" applyProtection="1">
      <alignment horizontal="left" vertical="center"/>
    </xf>
    <xf numFmtId="168" fontId="0" fillId="0" borderId="41" xfId="0" applyNumberFormat="1" applyBorder="1" applyAlignment="1" applyProtection="1">
      <alignment horizontal="left" vertical="center"/>
    </xf>
    <xf numFmtId="168" fontId="0" fillId="0" borderId="42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166" fontId="24" fillId="0" borderId="50" xfId="0" applyNumberFormat="1" applyFont="1" applyBorder="1" applyAlignment="1" applyProtection="1">
      <alignment horizontal="center"/>
    </xf>
    <xf numFmtId="0" fontId="0" fillId="0" borderId="0" xfId="0" applyFill="1" applyBorder="1" applyProtection="1"/>
    <xf numFmtId="0" fontId="21" fillId="0" borderId="0" xfId="0" applyFont="1" applyProtection="1"/>
    <xf numFmtId="0" fontId="0" fillId="0" borderId="0" xfId="0" applyAlignment="1" applyProtection="1">
      <alignment horizontal="left" indent="2"/>
    </xf>
    <xf numFmtId="0" fontId="0" fillId="36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/>
    <xf numFmtId="0" fontId="0" fillId="0" borderId="1" xfId="0" applyBorder="1"/>
    <xf numFmtId="0" fontId="0" fillId="0" borderId="40" xfId="0" applyBorder="1" applyAlignment="1" applyProtection="1">
      <alignment horizontal="center" vertical="center"/>
    </xf>
    <xf numFmtId="0" fontId="6" fillId="35" borderId="44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27" fillId="0" borderId="0" xfId="0" applyFont="1" applyProtection="1"/>
    <xf numFmtId="0" fontId="28" fillId="0" borderId="0" xfId="0" applyFont="1" applyProtection="1"/>
    <xf numFmtId="165" fontId="19" fillId="34" borderId="1" xfId="0" applyNumberFormat="1" applyFont="1" applyFill="1" applyBorder="1" applyAlignment="1" applyProtection="1">
      <alignment horizontal="right" vertical="center"/>
    </xf>
    <xf numFmtId="165" fontId="26" fillId="36" borderId="1" xfId="0" applyNumberFormat="1" applyFont="1" applyFill="1" applyBorder="1" applyAlignment="1" applyProtection="1">
      <alignment horizontal="right" vertical="center"/>
      <protection locked="0"/>
    </xf>
    <xf numFmtId="166" fontId="2" fillId="0" borderId="3" xfId="28" applyNumberFormat="1" applyFont="1" applyFill="1" applyBorder="1" applyAlignment="1" applyProtection="1">
      <alignment horizontal="center"/>
    </xf>
    <xf numFmtId="165" fontId="0" fillId="0" borderId="38" xfId="0" applyNumberFormat="1" applyBorder="1" applyAlignment="1" applyProtection="1">
      <alignment horizontal="right" vertical="center"/>
    </xf>
    <xf numFmtId="165" fontId="0" fillId="0" borderId="39" xfId="0" applyNumberFormat="1" applyBorder="1" applyAlignment="1" applyProtection="1">
      <alignment horizontal="right" vertical="center"/>
    </xf>
    <xf numFmtId="166" fontId="2" fillId="34" borderId="3" xfId="28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0" fillId="0" borderId="6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6" fillId="35" borderId="43" xfId="0" applyFont="1" applyFill="1" applyBorder="1" applyAlignment="1" applyProtection="1">
      <alignment horizontal="center" vertical="center"/>
    </xf>
    <xf numFmtId="0" fontId="26" fillId="36" borderId="1" xfId="0" applyFont="1" applyFill="1" applyBorder="1" applyAlignment="1" applyProtection="1">
      <alignment horizontal="center" vertical="center"/>
      <protection locked="0"/>
    </xf>
    <xf numFmtId="0" fontId="19" fillId="34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26" fillId="34" borderId="1" xfId="0" applyFont="1" applyFill="1" applyBorder="1" applyAlignment="1" applyProtection="1">
      <alignment horizontal="center" vertical="center"/>
    </xf>
    <xf numFmtId="44" fontId="0" fillId="34" borderId="39" xfId="0" applyNumberFormat="1" applyFill="1" applyBorder="1" applyAlignment="1" applyProtection="1">
      <alignment horizontal="center"/>
    </xf>
    <xf numFmtId="44" fontId="0" fillId="0" borderId="39" xfId="0" applyNumberFormat="1" applyFill="1" applyBorder="1" applyAlignment="1" applyProtection="1">
      <alignment horizontal="center"/>
    </xf>
    <xf numFmtId="44" fontId="17" fillId="39" borderId="42" xfId="0" applyNumberFormat="1" applyFont="1" applyFill="1" applyBorder="1" applyAlignment="1" applyProtection="1">
      <alignment horizontal="center"/>
    </xf>
    <xf numFmtId="169" fontId="0" fillId="0" borderId="1" xfId="43" applyNumberFormat="1" applyFont="1" applyBorder="1"/>
    <xf numFmtId="43" fontId="0" fillId="0" borderId="1" xfId="43" applyFont="1" applyBorder="1"/>
    <xf numFmtId="0" fontId="17" fillId="0" borderId="1" xfId="0" applyFont="1" applyBorder="1" applyAlignment="1">
      <alignment horizontal="center"/>
    </xf>
    <xf numFmtId="170" fontId="0" fillId="0" borderId="45" xfId="0" applyNumberFormat="1" applyBorder="1" applyAlignment="1" applyProtection="1">
      <alignment horizontal="left" vertical="center"/>
    </xf>
    <xf numFmtId="170" fontId="0" fillId="0" borderId="44" xfId="0" applyNumberFormat="1" applyBorder="1" applyAlignment="1" applyProtection="1">
      <alignment horizontal="left" vertical="center"/>
    </xf>
    <xf numFmtId="171" fontId="0" fillId="0" borderId="41" xfId="0" applyNumberFormat="1" applyBorder="1" applyAlignment="1" applyProtection="1">
      <alignment horizontal="left" vertical="center"/>
    </xf>
    <xf numFmtId="171" fontId="0" fillId="0" borderId="42" xfId="0" applyNumberForma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33" borderId="8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0" fillId="33" borderId="10" xfId="0" applyFill="1" applyBorder="1" applyAlignment="1" applyProtection="1">
      <alignment horizontal="center"/>
    </xf>
    <xf numFmtId="0" fontId="0" fillId="33" borderId="11" xfId="0" applyFill="1" applyBorder="1" applyAlignment="1" applyProtection="1">
      <alignment horizontal="center"/>
    </xf>
    <xf numFmtId="0" fontId="0" fillId="33" borderId="0" xfId="0" applyFill="1" applyBorder="1" applyAlignment="1" applyProtection="1">
      <alignment horizontal="center"/>
    </xf>
    <xf numFmtId="0" fontId="0" fillId="33" borderId="12" xfId="0" applyFill="1" applyBorder="1" applyAlignment="1" applyProtection="1">
      <alignment horizontal="center"/>
    </xf>
    <xf numFmtId="0" fontId="0" fillId="33" borderId="13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</xf>
    <xf numFmtId="0" fontId="0" fillId="33" borderId="15" xfId="0" applyFill="1" applyBorder="1" applyAlignment="1" applyProtection="1">
      <alignment horizontal="center"/>
    </xf>
    <xf numFmtId="164" fontId="6" fillId="37" borderId="57" xfId="28" applyNumberFormat="1" applyFont="1" applyFill="1" applyBorder="1" applyAlignment="1" applyProtection="1">
      <alignment horizontal="right"/>
    </xf>
    <xf numFmtId="164" fontId="6" fillId="37" borderId="58" xfId="28" applyNumberFormat="1" applyFont="1" applyFill="1" applyBorder="1" applyAlignment="1" applyProtection="1">
      <alignment horizontal="right"/>
    </xf>
    <xf numFmtId="164" fontId="6" fillId="37" borderId="59" xfId="28" applyNumberFormat="1" applyFont="1" applyFill="1" applyBorder="1" applyAlignment="1" applyProtection="1">
      <alignment horizontal="right"/>
    </xf>
    <xf numFmtId="0" fontId="6" fillId="35" borderId="30" xfId="0" applyFont="1" applyFill="1" applyBorder="1" applyAlignment="1" applyProtection="1">
      <alignment horizontal="center" vertical="center"/>
    </xf>
    <xf numFmtId="0" fontId="6" fillId="35" borderId="31" xfId="0" applyFont="1" applyFill="1" applyBorder="1" applyAlignment="1" applyProtection="1">
      <alignment horizontal="center" vertical="center"/>
    </xf>
    <xf numFmtId="0" fontId="6" fillId="35" borderId="32" xfId="0" applyFont="1" applyFill="1" applyBorder="1" applyAlignment="1" applyProtection="1">
      <alignment horizontal="center" vertical="center"/>
    </xf>
    <xf numFmtId="0" fontId="26" fillId="36" borderId="1" xfId="0" applyFont="1" applyFill="1" applyBorder="1" applyAlignment="1" applyProtection="1">
      <alignment horizontal="center" vertical="center"/>
      <protection locked="0"/>
    </xf>
    <xf numFmtId="0" fontId="19" fillId="34" borderId="1" xfId="0" applyFont="1" applyFill="1" applyBorder="1" applyAlignment="1" applyProtection="1">
      <alignment horizontal="center" vertical="center" wrapText="1"/>
    </xf>
    <xf numFmtId="0" fontId="19" fillId="34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36" borderId="2" xfId="0" applyFill="1" applyBorder="1" applyAlignment="1" applyProtection="1">
      <alignment horizontal="left"/>
      <protection locked="0"/>
    </xf>
    <xf numFmtId="0" fontId="0" fillId="36" borderId="5" xfId="0" applyFill="1" applyBorder="1" applyAlignment="1" applyProtection="1">
      <alignment horizontal="center"/>
      <protection locked="0"/>
    </xf>
    <xf numFmtId="0" fontId="17" fillId="0" borderId="3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26" fillId="36" borderId="56" xfId="0" applyFont="1" applyFill="1" applyBorder="1" applyAlignment="1" applyProtection="1">
      <alignment horizontal="center"/>
      <protection locked="0"/>
    </xf>
    <xf numFmtId="0" fontId="26" fillId="36" borderId="4" xfId="0" applyFont="1" applyFill="1" applyBorder="1" applyAlignment="1" applyProtection="1">
      <alignment horizontal="center"/>
      <protection locked="0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</xf>
    <xf numFmtId="49" fontId="34" fillId="0" borderId="43" xfId="0" applyNumberFormat="1" applyFont="1" applyBorder="1" applyAlignment="1" applyProtection="1">
      <alignment horizontal="left" vertical="center" wrapText="1"/>
    </xf>
    <xf numFmtId="49" fontId="0" fillId="0" borderId="40" xfId="0" applyNumberFormat="1" applyBorder="1" applyAlignment="1" applyProtection="1">
      <alignment horizontal="left" vertical="center"/>
    </xf>
    <xf numFmtId="49" fontId="34" fillId="0" borderId="33" xfId="0" applyNumberFormat="1" applyFont="1" applyBorder="1" applyAlignment="1" applyProtection="1">
      <alignment horizontal="left" vertical="center" wrapText="1"/>
    </xf>
    <xf numFmtId="49" fontId="0" fillId="0" borderId="46" xfId="0" applyNumberFormat="1" applyBorder="1" applyAlignment="1" applyProtection="1">
      <alignment horizontal="left" vertical="center"/>
    </xf>
    <xf numFmtId="49" fontId="0" fillId="0" borderId="33" xfId="0" applyNumberFormat="1" applyBorder="1" applyAlignment="1" applyProtection="1">
      <alignment horizontal="left" vertical="center" wrapText="1"/>
    </xf>
    <xf numFmtId="0" fontId="26" fillId="36" borderId="20" xfId="0" applyFont="1" applyFill="1" applyBorder="1" applyAlignment="1" applyProtection="1">
      <alignment horizontal="center" vertical="center"/>
      <protection locked="0"/>
    </xf>
    <xf numFmtId="0" fontId="26" fillId="36" borderId="3" xfId="0" applyFont="1" applyFill="1" applyBorder="1" applyAlignment="1" applyProtection="1">
      <alignment horizontal="center" vertical="center"/>
      <protection locked="0"/>
    </xf>
    <xf numFmtId="0" fontId="26" fillId="36" borderId="6" xfId="0" applyFont="1" applyFill="1" applyBorder="1" applyAlignment="1" applyProtection="1">
      <alignment horizontal="center" vertical="center"/>
      <protection locked="0"/>
    </xf>
    <xf numFmtId="0" fontId="26" fillId="36" borderId="4" xfId="0" applyFont="1" applyFill="1" applyBorder="1" applyAlignment="1" applyProtection="1">
      <alignment horizontal="center" vertical="center"/>
      <protection locked="0"/>
    </xf>
    <xf numFmtId="0" fontId="26" fillId="36" borderId="7" xfId="0" applyFont="1" applyFill="1" applyBorder="1" applyAlignment="1" applyProtection="1">
      <alignment horizontal="center" vertical="center"/>
      <protection locked="0"/>
    </xf>
    <xf numFmtId="0" fontId="19" fillId="34" borderId="55" xfId="0" applyFont="1" applyFill="1" applyBorder="1" applyAlignment="1" applyProtection="1">
      <alignment horizontal="center" vertical="center"/>
    </xf>
    <xf numFmtId="0" fontId="19" fillId="34" borderId="16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54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36" borderId="2" xfId="0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0" fillId="36" borderId="5" xfId="0" applyFill="1" applyBorder="1" applyAlignment="1" applyProtection="1">
      <alignment horizontal="left"/>
      <protection locked="0"/>
    </xf>
    <xf numFmtId="0" fontId="3" fillId="38" borderId="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 2" xfId="40" xr:uid="{00000000-0005-0000-0000-000029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74315</xdr:colOff>
      <xdr:row>0</xdr:row>
      <xdr:rowOff>121898</xdr:rowOff>
    </xdr:from>
    <xdr:to>
      <xdr:col>3</xdr:col>
      <xdr:colOff>765319</xdr:colOff>
      <xdr:row>3</xdr:row>
      <xdr:rowOff>107140</xdr:rowOff>
    </xdr:to>
    <xdr:pic>
      <xdr:nvPicPr>
        <xdr:cNvPr id="1207" name="Pictur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6240" y="121898"/>
          <a:ext cx="3043679" cy="67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44"/>
  <sheetViews>
    <sheetView showGridLines="0" tabSelected="1" zoomScaleNormal="100" workbookViewId="0">
      <selection activeCell="I6" sqref="I6:M6"/>
    </sheetView>
  </sheetViews>
  <sheetFormatPr defaultColWidth="8.85546875" defaultRowHeight="15" x14ac:dyDescent="0.25"/>
  <cols>
    <col min="1" max="1" width="2.42578125" style="1" customWidth="1"/>
    <col min="2" max="2" width="8.5703125" style="1" customWidth="1"/>
    <col min="3" max="3" width="26.7109375" style="1" bestFit="1" customWidth="1"/>
    <col min="4" max="4" width="12.42578125" style="1" bestFit="1" customWidth="1"/>
    <col min="5" max="5" width="14.42578125" style="1" bestFit="1" customWidth="1"/>
    <col min="6" max="6" width="15.140625" style="1" bestFit="1" customWidth="1"/>
    <col min="7" max="7" width="15.5703125" style="1" bestFit="1" customWidth="1"/>
    <col min="8" max="8" width="15.140625" style="1" bestFit="1" customWidth="1"/>
    <col min="9" max="9" width="13.85546875" style="4" bestFit="1" customWidth="1"/>
    <col min="10" max="11" width="6.7109375" style="1" bestFit="1" customWidth="1"/>
    <col min="12" max="12" width="11.7109375" style="1" customWidth="1"/>
    <col min="13" max="13" width="14.7109375" style="1" customWidth="1"/>
    <col min="14" max="14" width="2.7109375" style="1" customWidth="1"/>
    <col min="15" max="15" width="5.28515625" style="1" hidden="1" customWidth="1"/>
    <col min="16" max="16" width="9.7109375" style="1" hidden="1" customWidth="1"/>
    <col min="17" max="17" width="2.7109375" style="1" hidden="1" customWidth="1"/>
    <col min="18" max="21" width="6.7109375" style="1" hidden="1" customWidth="1"/>
    <col min="22" max="22" width="2.7109375" style="1" hidden="1" customWidth="1"/>
    <col min="23" max="27" width="5.85546875" style="1" hidden="1" customWidth="1"/>
    <col min="28" max="28" width="2.7109375" style="1" hidden="1" customWidth="1"/>
    <col min="29" max="33" width="5.85546875" style="1" hidden="1" customWidth="1"/>
    <col min="34" max="34" width="2.7109375" style="1" hidden="1" customWidth="1"/>
    <col min="35" max="36" width="5.85546875" style="1" hidden="1" customWidth="1"/>
    <col min="37" max="37" width="2.7109375" style="1" customWidth="1"/>
    <col min="38" max="48" width="4.7109375" style="1" customWidth="1"/>
    <col min="49" max="16384" width="8.85546875" style="1"/>
  </cols>
  <sheetData>
    <row r="1" spans="2:37" ht="18" customHeight="1" x14ac:dyDescent="0.25">
      <c r="B1" s="100"/>
      <c r="C1" s="101"/>
      <c r="D1" s="102"/>
      <c r="E1" s="91" t="s">
        <v>78</v>
      </c>
      <c r="F1" s="92"/>
      <c r="G1" s="92"/>
      <c r="H1" s="92"/>
      <c r="I1" s="92"/>
      <c r="J1" s="92"/>
      <c r="K1" s="92"/>
      <c r="L1" s="92"/>
      <c r="M1" s="93"/>
      <c r="N1" s="73"/>
      <c r="P1" s="62" t="s">
        <v>71</v>
      </c>
    </row>
    <row r="2" spans="2:37" ht="18" customHeight="1" x14ac:dyDescent="0.25">
      <c r="B2" s="103"/>
      <c r="C2" s="104"/>
      <c r="D2" s="105"/>
      <c r="E2" s="94"/>
      <c r="F2" s="95"/>
      <c r="G2" s="95"/>
      <c r="H2" s="95"/>
      <c r="I2" s="95"/>
      <c r="J2" s="95"/>
      <c r="K2" s="95"/>
      <c r="L2" s="95"/>
      <c r="M2" s="96"/>
      <c r="N2" s="73"/>
      <c r="P2" s="1" t="s">
        <v>3</v>
      </c>
    </row>
    <row r="3" spans="2:37" ht="18" customHeight="1" x14ac:dyDescent="0.25">
      <c r="B3" s="103"/>
      <c r="C3" s="104"/>
      <c r="D3" s="105"/>
      <c r="E3" s="94"/>
      <c r="F3" s="95"/>
      <c r="G3" s="95"/>
      <c r="H3" s="95"/>
      <c r="I3" s="95"/>
      <c r="J3" s="95"/>
      <c r="K3" s="95"/>
      <c r="L3" s="95"/>
      <c r="M3" s="96"/>
      <c r="N3" s="73"/>
      <c r="P3" s="1" t="s">
        <v>5</v>
      </c>
    </row>
    <row r="4" spans="2:37" ht="18" customHeight="1" thickBot="1" x14ac:dyDescent="0.3">
      <c r="B4" s="106"/>
      <c r="C4" s="107"/>
      <c r="D4" s="108"/>
      <c r="E4" s="97"/>
      <c r="F4" s="98"/>
      <c r="G4" s="98"/>
      <c r="H4" s="98"/>
      <c r="I4" s="98"/>
      <c r="J4" s="98"/>
      <c r="K4" s="98"/>
      <c r="L4" s="98"/>
      <c r="M4" s="99"/>
      <c r="N4" s="73"/>
      <c r="P4" s="1" t="s">
        <v>4</v>
      </c>
    </row>
    <row r="5" spans="2:37" s="52" customFormat="1" x14ac:dyDescent="0.25">
      <c r="I5" s="8"/>
      <c r="P5" s="1" t="s">
        <v>6</v>
      </c>
      <c r="R5" s="1"/>
    </row>
    <row r="6" spans="2:37" ht="20.25" customHeight="1" x14ac:dyDescent="0.25">
      <c r="B6" s="157" t="s">
        <v>0</v>
      </c>
      <c r="C6" s="157"/>
      <c r="D6" s="119"/>
      <c r="E6" s="119"/>
      <c r="F6" s="119"/>
      <c r="G6" s="118" t="s">
        <v>7</v>
      </c>
      <c r="H6" s="118"/>
      <c r="I6" s="119"/>
      <c r="J6" s="119"/>
      <c r="K6" s="119"/>
      <c r="L6" s="119"/>
      <c r="M6" s="119"/>
      <c r="N6" s="78"/>
      <c r="P6" s="1" t="s">
        <v>31</v>
      </c>
    </row>
    <row r="7" spans="2:37" ht="20.25" customHeight="1" x14ac:dyDescent="0.25">
      <c r="B7" s="157" t="s">
        <v>1</v>
      </c>
      <c r="C7" s="157"/>
      <c r="D7" s="160"/>
      <c r="E7" s="160"/>
      <c r="F7" s="160"/>
      <c r="G7" s="157" t="s">
        <v>2</v>
      </c>
      <c r="H7" s="157"/>
      <c r="I7" s="160"/>
      <c r="J7" s="160"/>
      <c r="K7" s="160"/>
      <c r="L7" s="160"/>
      <c r="M7" s="160"/>
      <c r="N7" s="78"/>
    </row>
    <row r="8" spans="2:37" ht="20.25" customHeight="1" x14ac:dyDescent="0.25">
      <c r="B8" s="157" t="s">
        <v>29</v>
      </c>
      <c r="C8" s="157"/>
      <c r="D8" s="120"/>
      <c r="E8" s="120"/>
      <c r="G8" s="157" t="s">
        <v>8</v>
      </c>
      <c r="H8" s="157"/>
      <c r="I8" s="158"/>
      <c r="J8" s="158"/>
      <c r="K8" s="158"/>
      <c r="P8" s="62" t="s">
        <v>72</v>
      </c>
    </row>
    <row r="9" spans="2:37" ht="15.75" thickBot="1" x14ac:dyDescent="0.3">
      <c r="G9" s="6"/>
      <c r="L9" s="159"/>
      <c r="M9" s="159"/>
      <c r="N9" s="79"/>
      <c r="P9" s="1" t="s">
        <v>26</v>
      </c>
    </row>
    <row r="10" spans="2:37" ht="19.5" thickBot="1" x14ac:dyDescent="0.35">
      <c r="C10" s="77"/>
      <c r="D10" s="5"/>
      <c r="G10" s="118" t="s">
        <v>51</v>
      </c>
      <c r="H10" s="118"/>
      <c r="I10" s="51">
        <v>45</v>
      </c>
      <c r="J10" s="2"/>
      <c r="K10" s="2"/>
      <c r="M10" s="7"/>
      <c r="N10" s="7"/>
      <c r="P10" s="1" t="s">
        <v>28</v>
      </c>
    </row>
    <row r="11" spans="2:37" x14ac:dyDescent="0.25">
      <c r="G11" s="3"/>
      <c r="H11" s="2"/>
      <c r="I11" s="3"/>
      <c r="J11" s="2"/>
      <c r="K11" s="2"/>
      <c r="P11" s="1" t="s">
        <v>27</v>
      </c>
      <c r="T11" s="61"/>
    </row>
    <row r="12" spans="2:37" x14ac:dyDescent="0.25">
      <c r="B12" s="53" t="s">
        <v>59</v>
      </c>
    </row>
    <row r="13" spans="2:37" x14ac:dyDescent="0.25">
      <c r="B13" s="54" t="s">
        <v>57</v>
      </c>
    </row>
    <row r="14" spans="2:37" ht="15.75" thickBot="1" x14ac:dyDescent="0.3">
      <c r="B14" s="54" t="s">
        <v>58</v>
      </c>
    </row>
    <row r="15" spans="2:37" ht="15.75" thickBot="1" x14ac:dyDescent="0.3">
      <c r="B15" s="54"/>
      <c r="R15" s="112" t="s">
        <v>69</v>
      </c>
      <c r="S15" s="113"/>
      <c r="T15" s="113"/>
      <c r="U15" s="114"/>
      <c r="W15" s="112" t="s">
        <v>52</v>
      </c>
      <c r="X15" s="113"/>
      <c r="Y15" s="113"/>
      <c r="Z15" s="113"/>
      <c r="AA15" s="114"/>
      <c r="AC15" s="112" t="s">
        <v>53</v>
      </c>
      <c r="AD15" s="113"/>
      <c r="AE15" s="113"/>
      <c r="AF15" s="113"/>
      <c r="AG15" s="114"/>
      <c r="AI15" s="112" t="s">
        <v>54</v>
      </c>
      <c r="AJ15" s="114"/>
    </row>
    <row r="16" spans="2:37" ht="15.75" customHeight="1" thickBot="1" x14ac:dyDescent="0.3">
      <c r="B16" s="127" t="s">
        <v>18</v>
      </c>
      <c r="C16" s="128"/>
      <c r="D16" s="152" t="s">
        <v>19</v>
      </c>
      <c r="E16" s="128"/>
      <c r="F16" s="154" t="s">
        <v>70</v>
      </c>
      <c r="G16" s="154" t="s">
        <v>20</v>
      </c>
      <c r="H16" s="148" t="s">
        <v>23</v>
      </c>
      <c r="I16" s="149"/>
      <c r="J16" s="128" t="s">
        <v>32</v>
      </c>
      <c r="K16" s="128" t="s">
        <v>22</v>
      </c>
      <c r="L16" s="121" t="s">
        <v>30</v>
      </c>
      <c r="M16" s="125" t="s">
        <v>21</v>
      </c>
      <c r="N16" s="69"/>
      <c r="Q16" s="11"/>
      <c r="R16" s="131" t="s">
        <v>33</v>
      </c>
      <c r="S16" s="132"/>
      <c r="T16" s="131" t="s">
        <v>34</v>
      </c>
      <c r="U16" s="132"/>
      <c r="V16" s="11"/>
      <c r="W16" s="20">
        <v>0</v>
      </c>
      <c r="X16" s="21">
        <v>75</v>
      </c>
      <c r="Y16" s="21">
        <v>150</v>
      </c>
      <c r="Z16" s="21">
        <v>300</v>
      </c>
      <c r="AA16" s="22">
        <v>600</v>
      </c>
      <c r="AB16" s="11"/>
      <c r="AC16" s="20">
        <v>0</v>
      </c>
      <c r="AD16" s="21">
        <v>150</v>
      </c>
      <c r="AE16" s="21">
        <v>300</v>
      </c>
      <c r="AF16" s="21">
        <v>400</v>
      </c>
      <c r="AG16" s="22">
        <v>600</v>
      </c>
      <c r="AH16" s="11"/>
      <c r="AI16" s="30">
        <v>0</v>
      </c>
      <c r="AJ16" s="31">
        <v>150</v>
      </c>
      <c r="AK16" s="11"/>
    </row>
    <row r="17" spans="1:48" x14ac:dyDescent="0.25">
      <c r="B17" s="129"/>
      <c r="C17" s="130"/>
      <c r="D17" s="153"/>
      <c r="E17" s="130"/>
      <c r="F17" s="156"/>
      <c r="G17" s="155"/>
      <c r="H17" s="150"/>
      <c r="I17" s="151"/>
      <c r="J17" s="147"/>
      <c r="K17" s="147"/>
      <c r="L17" s="122"/>
      <c r="M17" s="126"/>
      <c r="N17" s="69"/>
      <c r="O17" s="74" t="s">
        <v>50</v>
      </c>
      <c r="P17" s="59" t="s">
        <v>49</v>
      </c>
      <c r="Q17" s="11"/>
      <c r="R17" s="35" t="s">
        <v>32</v>
      </c>
      <c r="S17" s="36" t="s">
        <v>22</v>
      </c>
      <c r="T17" s="33" t="s">
        <v>32</v>
      </c>
      <c r="U17" s="34" t="s">
        <v>22</v>
      </c>
      <c r="V17" s="11"/>
      <c r="W17" s="23">
        <v>75</v>
      </c>
      <c r="X17" s="18">
        <v>150</v>
      </c>
      <c r="Y17" s="18">
        <v>300</v>
      </c>
      <c r="Z17" s="18">
        <v>600</v>
      </c>
      <c r="AA17" s="24" t="s">
        <v>48</v>
      </c>
      <c r="AB17" s="11"/>
      <c r="AC17" s="23">
        <v>150</v>
      </c>
      <c r="AD17" s="18">
        <v>300</v>
      </c>
      <c r="AE17" s="18">
        <v>400</v>
      </c>
      <c r="AF17" s="18">
        <v>600</v>
      </c>
      <c r="AG17" s="24" t="s">
        <v>48</v>
      </c>
      <c r="AH17" s="11"/>
      <c r="AI17" s="32">
        <v>150</v>
      </c>
      <c r="AJ17" s="24" t="s">
        <v>48</v>
      </c>
      <c r="AK17" s="11"/>
    </row>
    <row r="18" spans="1:48" x14ac:dyDescent="0.25">
      <c r="B18" s="145" t="s">
        <v>24</v>
      </c>
      <c r="C18" s="146"/>
      <c r="D18" s="117" t="s">
        <v>25</v>
      </c>
      <c r="E18" s="117"/>
      <c r="F18" s="80" t="s">
        <v>5</v>
      </c>
      <c r="G18" s="76">
        <v>1</v>
      </c>
      <c r="H18" s="116">
        <v>200</v>
      </c>
      <c r="I18" s="116"/>
      <c r="J18" s="63">
        <v>0.59299999999999997</v>
      </c>
      <c r="K18" s="63">
        <v>0.48399999999999999</v>
      </c>
      <c r="L18" s="68">
        <f>IFERROR(IF($O18=3, IF(OR(K18&gt;=S18, K18&gt;=U18), $I$10, "DNQ"), IF(OR(AND(J18&gt;0, K18&gt;0, K18&lt;=S18), AND(J18&gt;0, K18&gt;0, K18&lt;=U18)), $I$10, "DNQ")), 0)</f>
        <v>45</v>
      </c>
      <c r="M18" s="81">
        <f t="shared" ref="M18" si="0">IFERROR(G18*H18*L18,0)</f>
        <v>9000</v>
      </c>
      <c r="N18" s="70"/>
      <c r="O18" s="35">
        <f t="shared" ref="O18:O24" si="1">IF(OR($F18=$P$2, $F18=$P$3, $F18=$P$4), 1, IF($F18=$P$5, 2, IF($F18=$P$6, 3, "")))</f>
        <v>1</v>
      </c>
      <c r="P18" s="36">
        <f t="shared" ref="P18:P24" si="2">IF($O18=1, MATCH(TRUE,W18:AA18,0), IF($O18=2, MATCH(TRUE,AC18:AG18,0), MATCH(TRUE,AI18:AJ18,0)))</f>
        <v>3</v>
      </c>
      <c r="Q18" s="11"/>
      <c r="R18" s="66">
        <f t="shared" ref="R18:R24" si="3">IF($O18=1, INDEX($E$28:$I$31,1,P18), IF($O18=2, INDEX($E$34:$I$37,1,P18), IF($O18=3, INDEX($E$40:$F$43,1,P18),"")))</f>
        <v>0.59400000000000008</v>
      </c>
      <c r="S18" s="67">
        <f t="shared" ref="S18:S24" si="4">IF($O18=1, INDEX($E$28:$I$31,2,P18), IF($O18=2, INDEX($E$34:$I$37,2,P18), IF($O18=3, INDEX($E$40:$F$43,2,P18),"")))</f>
        <v>0.48600000000000004</v>
      </c>
      <c r="T18" s="66">
        <f t="shared" ref="T18:T24" si="5">IF($O18=1, INDEX($E$28:$I$31,3,P18), IF($O18=2, INDEX($E$34:$I$37,3,P18), IF($O18=3, INDEX($E$40:$F$43,3,P18),"")))</f>
        <v>0.6120000000000001</v>
      </c>
      <c r="U18" s="67">
        <f t="shared" ref="U18:U24" si="6">IF($O18=1, INDEX($E$28:$I$31,4,P18), IF($O18=2, INDEX($E$34:$I$37,4,P18), IF($O18=3, INDEX($E$40:$F$43,4,P18),"")))</f>
        <v>0.39600000000000002</v>
      </c>
      <c r="V18" s="16"/>
      <c r="W18" s="25" t="b">
        <f t="shared" ref="W18:W24" si="7">AND(H18&gt;$W$16,H18&lt;$W$17)</f>
        <v>0</v>
      </c>
      <c r="X18" s="19" t="b">
        <f t="shared" ref="X18:X24" si="8">AND(H18&gt;=$X$16,H18&lt;$X$17)</f>
        <v>0</v>
      </c>
      <c r="Y18" s="19" t="b">
        <f t="shared" ref="Y18:Y24" si="9">AND(H18&gt;=$Y$16,H18&lt;$Y$17)</f>
        <v>1</v>
      </c>
      <c r="Z18" s="19" t="b">
        <f t="shared" ref="Z18:Z24" si="10">AND(H18&gt;=$Z$16,H18&lt;$Z$17)</f>
        <v>0</v>
      </c>
      <c r="AA18" s="26" t="b">
        <f t="shared" ref="AA18:AA24" si="11">H18&gt;=$AA$16</f>
        <v>0</v>
      </c>
      <c r="AC18" s="25" t="b">
        <f t="shared" ref="AC18:AC24" si="12">AND(H18&gt;$AC$16,H18&lt;$AC$17)</f>
        <v>0</v>
      </c>
      <c r="AD18" s="19" t="b">
        <f t="shared" ref="AD18:AD24" si="13">AND(H18&gt;=$AD$16,H18&lt;$AD$17)</f>
        <v>1</v>
      </c>
      <c r="AE18" s="19" t="b">
        <f t="shared" ref="AE18:AE24" si="14">AND(H18&gt;=$AE$16,H18&lt;$AE$17)</f>
        <v>0</v>
      </c>
      <c r="AF18" s="19" t="b">
        <f t="shared" ref="AF18:AF24" si="15">AND(H18&gt;=$AF$16,H18&lt;$AF$17)</f>
        <v>0</v>
      </c>
      <c r="AG18" s="26" t="b">
        <f t="shared" ref="AG18:AG24" si="16">H18&gt;=$AG$16</f>
        <v>0</v>
      </c>
      <c r="AI18" s="25" t="b">
        <f t="shared" ref="AI18:AI24" si="17">AND(H18&gt;$AI$16,H18&lt;$AI$17)</f>
        <v>0</v>
      </c>
      <c r="AJ18" s="26" t="b">
        <f t="shared" ref="AJ18:AJ24" si="18">H18&gt;=$AJ$16</f>
        <v>1</v>
      </c>
    </row>
    <row r="19" spans="1:48" x14ac:dyDescent="0.25">
      <c r="B19" s="123"/>
      <c r="C19" s="124"/>
      <c r="D19" s="115"/>
      <c r="E19" s="115"/>
      <c r="F19" s="75"/>
      <c r="G19" s="75"/>
      <c r="H19" s="115"/>
      <c r="I19" s="115"/>
      <c r="J19" s="64"/>
      <c r="K19" s="64"/>
      <c r="L19" s="65" t="str">
        <f t="shared" ref="L19:L24" si="19">IFERROR(IF($O19=3, IF(OR(K19&gt;=S19, K19&gt;=U19), $I$10, "DNQ"), IF(OR(AND(J19&gt;0, K19&gt;0, K19&lt;=S19), AND(J19&gt;0, K19&gt;0, K19&lt;=U19)), $I$10, "DNQ")), 0)</f>
        <v>DNQ</v>
      </c>
      <c r="M19" s="82" t="str">
        <f>IFERROR(IF(OR(ISBLANK(F19), ISBLANK(G19), ISBLANK(H19), ISBLANK(J19), ISBLANK(K19)), "Incomplete", G19*H19*L19), 0)</f>
        <v>Incomplete</v>
      </c>
      <c r="N19" s="70"/>
      <c r="O19" s="35" t="str">
        <f t="shared" si="1"/>
        <v/>
      </c>
      <c r="P19" s="36" t="e">
        <f t="shared" si="2"/>
        <v>#N/A</v>
      </c>
      <c r="Q19" s="11"/>
      <c r="R19" s="66" t="str">
        <f t="shared" si="3"/>
        <v/>
      </c>
      <c r="S19" s="67" t="str">
        <f t="shared" si="4"/>
        <v/>
      </c>
      <c r="T19" s="66" t="str">
        <f t="shared" si="5"/>
        <v/>
      </c>
      <c r="U19" s="67" t="str">
        <f t="shared" si="6"/>
        <v/>
      </c>
      <c r="V19" s="17"/>
      <c r="W19" s="25" t="b">
        <f t="shared" si="7"/>
        <v>0</v>
      </c>
      <c r="X19" s="19" t="b">
        <f t="shared" si="8"/>
        <v>0</v>
      </c>
      <c r="Y19" s="19" t="b">
        <f t="shared" si="9"/>
        <v>0</v>
      </c>
      <c r="Z19" s="19" t="b">
        <f t="shared" si="10"/>
        <v>0</v>
      </c>
      <c r="AA19" s="26" t="b">
        <f t="shared" si="11"/>
        <v>0</v>
      </c>
      <c r="AB19" s="14"/>
      <c r="AC19" s="25" t="b">
        <f t="shared" si="12"/>
        <v>0</v>
      </c>
      <c r="AD19" s="19" t="b">
        <f t="shared" si="13"/>
        <v>0</v>
      </c>
      <c r="AE19" s="19" t="b">
        <f t="shared" si="14"/>
        <v>0</v>
      </c>
      <c r="AF19" s="19" t="b">
        <f t="shared" si="15"/>
        <v>0</v>
      </c>
      <c r="AG19" s="26" t="b">
        <f t="shared" si="16"/>
        <v>0</v>
      </c>
      <c r="AI19" s="25" t="b">
        <f t="shared" si="17"/>
        <v>0</v>
      </c>
      <c r="AJ19" s="26" t="b">
        <f t="shared" si="18"/>
        <v>0</v>
      </c>
      <c r="AK19" s="14"/>
    </row>
    <row r="20" spans="1:48" x14ac:dyDescent="0.25">
      <c r="B20" s="123"/>
      <c r="C20" s="124"/>
      <c r="D20" s="115"/>
      <c r="E20" s="115"/>
      <c r="F20" s="75"/>
      <c r="G20" s="75"/>
      <c r="H20" s="142"/>
      <c r="I20" s="143"/>
      <c r="J20" s="64"/>
      <c r="K20" s="64"/>
      <c r="L20" s="65" t="str">
        <f t="shared" si="19"/>
        <v>DNQ</v>
      </c>
      <c r="M20" s="82" t="str">
        <f t="shared" ref="M20:M24" si="20">IFERROR(IF(OR(ISBLANK(F20), ISBLANK(G20), ISBLANK(H20), ISBLANK(J20), ISBLANK(K20)), "Incomplete", G20*H20*L20), 0)</f>
        <v>Incomplete</v>
      </c>
      <c r="N20" s="70"/>
      <c r="O20" s="35" t="str">
        <f t="shared" si="1"/>
        <v/>
      </c>
      <c r="P20" s="36" t="e">
        <f t="shared" si="2"/>
        <v>#N/A</v>
      </c>
      <c r="Q20" s="11"/>
      <c r="R20" s="66" t="str">
        <f t="shared" si="3"/>
        <v/>
      </c>
      <c r="S20" s="67" t="str">
        <f t="shared" si="4"/>
        <v/>
      </c>
      <c r="T20" s="66" t="str">
        <f t="shared" si="5"/>
        <v/>
      </c>
      <c r="U20" s="67" t="str">
        <f t="shared" si="6"/>
        <v/>
      </c>
      <c r="V20" s="17"/>
      <c r="W20" s="25" t="b">
        <f t="shared" si="7"/>
        <v>0</v>
      </c>
      <c r="X20" s="19" t="b">
        <f t="shared" si="8"/>
        <v>0</v>
      </c>
      <c r="Y20" s="19" t="b">
        <f t="shared" si="9"/>
        <v>0</v>
      </c>
      <c r="Z20" s="19" t="b">
        <f t="shared" si="10"/>
        <v>0</v>
      </c>
      <c r="AA20" s="26" t="b">
        <f t="shared" si="11"/>
        <v>0</v>
      </c>
      <c r="AB20" s="14"/>
      <c r="AC20" s="25" t="b">
        <f t="shared" si="12"/>
        <v>0</v>
      </c>
      <c r="AD20" s="19" t="b">
        <f t="shared" si="13"/>
        <v>0</v>
      </c>
      <c r="AE20" s="19" t="b">
        <f t="shared" si="14"/>
        <v>0</v>
      </c>
      <c r="AF20" s="19" t="b">
        <f t="shared" si="15"/>
        <v>0</v>
      </c>
      <c r="AG20" s="26" t="b">
        <f t="shared" si="16"/>
        <v>0</v>
      </c>
      <c r="AI20" s="25" t="b">
        <f t="shared" si="17"/>
        <v>0</v>
      </c>
      <c r="AJ20" s="26" t="b">
        <f t="shared" si="18"/>
        <v>0</v>
      </c>
      <c r="AK20" s="14"/>
    </row>
    <row r="21" spans="1:48" x14ac:dyDescent="0.25">
      <c r="B21" s="123"/>
      <c r="C21" s="124"/>
      <c r="D21" s="144"/>
      <c r="E21" s="144"/>
      <c r="F21" s="75"/>
      <c r="G21" s="75"/>
      <c r="H21" s="142"/>
      <c r="I21" s="143"/>
      <c r="J21" s="64"/>
      <c r="K21" s="64"/>
      <c r="L21" s="65" t="str">
        <f t="shared" si="19"/>
        <v>DNQ</v>
      </c>
      <c r="M21" s="82" t="str">
        <f t="shared" si="20"/>
        <v>Incomplete</v>
      </c>
      <c r="N21" s="70"/>
      <c r="O21" s="35" t="str">
        <f t="shared" si="1"/>
        <v/>
      </c>
      <c r="P21" s="36" t="e">
        <f t="shared" si="2"/>
        <v>#N/A</v>
      </c>
      <c r="Q21" s="11"/>
      <c r="R21" s="66" t="str">
        <f t="shared" si="3"/>
        <v/>
      </c>
      <c r="S21" s="67" t="str">
        <f t="shared" si="4"/>
        <v/>
      </c>
      <c r="T21" s="66" t="str">
        <f t="shared" si="5"/>
        <v/>
      </c>
      <c r="U21" s="67" t="str">
        <f t="shared" si="6"/>
        <v/>
      </c>
      <c r="V21" s="17"/>
      <c r="W21" s="25" t="b">
        <f t="shared" si="7"/>
        <v>0</v>
      </c>
      <c r="X21" s="19" t="b">
        <f t="shared" si="8"/>
        <v>0</v>
      </c>
      <c r="Y21" s="19" t="b">
        <f t="shared" si="9"/>
        <v>0</v>
      </c>
      <c r="Z21" s="19" t="b">
        <f t="shared" si="10"/>
        <v>0</v>
      </c>
      <c r="AA21" s="26" t="b">
        <f t="shared" si="11"/>
        <v>0</v>
      </c>
      <c r="AB21" s="14"/>
      <c r="AC21" s="25" t="b">
        <f t="shared" si="12"/>
        <v>0</v>
      </c>
      <c r="AD21" s="19" t="b">
        <f t="shared" si="13"/>
        <v>0</v>
      </c>
      <c r="AE21" s="19" t="b">
        <f t="shared" si="14"/>
        <v>0</v>
      </c>
      <c r="AF21" s="19" t="b">
        <f t="shared" si="15"/>
        <v>0</v>
      </c>
      <c r="AG21" s="26" t="b">
        <f t="shared" si="16"/>
        <v>0</v>
      </c>
      <c r="AI21" s="25" t="b">
        <f t="shared" si="17"/>
        <v>0</v>
      </c>
      <c r="AJ21" s="26" t="b">
        <f t="shared" si="18"/>
        <v>0</v>
      </c>
      <c r="AK21" s="14"/>
    </row>
    <row r="22" spans="1:48" x14ac:dyDescent="0.25">
      <c r="B22" s="123"/>
      <c r="C22" s="124"/>
      <c r="D22" s="142"/>
      <c r="E22" s="143"/>
      <c r="F22" s="75"/>
      <c r="G22" s="75"/>
      <c r="H22" s="142"/>
      <c r="I22" s="143"/>
      <c r="J22" s="64"/>
      <c r="K22" s="64"/>
      <c r="L22" s="65" t="str">
        <f t="shared" si="19"/>
        <v>DNQ</v>
      </c>
      <c r="M22" s="82" t="str">
        <f t="shared" si="20"/>
        <v>Incomplete</v>
      </c>
      <c r="N22" s="70"/>
      <c r="O22" s="35" t="str">
        <f t="shared" si="1"/>
        <v/>
      </c>
      <c r="P22" s="36" t="e">
        <f t="shared" si="2"/>
        <v>#N/A</v>
      </c>
      <c r="Q22" s="11"/>
      <c r="R22" s="66" t="str">
        <f t="shared" si="3"/>
        <v/>
      </c>
      <c r="S22" s="67" t="str">
        <f t="shared" si="4"/>
        <v/>
      </c>
      <c r="T22" s="66" t="str">
        <f t="shared" si="5"/>
        <v/>
      </c>
      <c r="U22" s="67" t="str">
        <f t="shared" si="6"/>
        <v/>
      </c>
      <c r="V22" s="17"/>
      <c r="W22" s="25" t="b">
        <f t="shared" si="7"/>
        <v>0</v>
      </c>
      <c r="X22" s="19" t="b">
        <f t="shared" si="8"/>
        <v>0</v>
      </c>
      <c r="Y22" s="19" t="b">
        <f t="shared" si="9"/>
        <v>0</v>
      </c>
      <c r="Z22" s="19" t="b">
        <f t="shared" si="10"/>
        <v>0</v>
      </c>
      <c r="AA22" s="26" t="b">
        <f t="shared" si="11"/>
        <v>0</v>
      </c>
      <c r="AB22" s="14"/>
      <c r="AC22" s="25" t="b">
        <f t="shared" si="12"/>
        <v>0</v>
      </c>
      <c r="AD22" s="19" t="b">
        <f t="shared" si="13"/>
        <v>0</v>
      </c>
      <c r="AE22" s="19" t="b">
        <f t="shared" si="14"/>
        <v>0</v>
      </c>
      <c r="AF22" s="19" t="b">
        <f t="shared" si="15"/>
        <v>0</v>
      </c>
      <c r="AG22" s="26" t="b">
        <f t="shared" si="16"/>
        <v>0</v>
      </c>
      <c r="AI22" s="25" t="b">
        <f t="shared" si="17"/>
        <v>0</v>
      </c>
      <c r="AJ22" s="26" t="b">
        <f t="shared" si="18"/>
        <v>0</v>
      </c>
      <c r="AK22" s="14"/>
    </row>
    <row r="23" spans="1:48" x14ac:dyDescent="0.25">
      <c r="B23" s="123"/>
      <c r="C23" s="124"/>
      <c r="D23" s="142"/>
      <c r="E23" s="143"/>
      <c r="F23" s="75"/>
      <c r="G23" s="55"/>
      <c r="H23" s="142"/>
      <c r="I23" s="143"/>
      <c r="J23" s="64"/>
      <c r="K23" s="64"/>
      <c r="L23" s="65" t="str">
        <f t="shared" si="19"/>
        <v>DNQ</v>
      </c>
      <c r="M23" s="82" t="str">
        <f t="shared" si="20"/>
        <v>Incomplete</v>
      </c>
      <c r="N23" s="70"/>
      <c r="O23" s="35" t="str">
        <f t="shared" si="1"/>
        <v/>
      </c>
      <c r="P23" s="36" t="e">
        <f t="shared" si="2"/>
        <v>#N/A</v>
      </c>
      <c r="Q23" s="11"/>
      <c r="R23" s="66" t="str">
        <f t="shared" si="3"/>
        <v/>
      </c>
      <c r="S23" s="67" t="str">
        <f t="shared" si="4"/>
        <v/>
      </c>
      <c r="T23" s="66" t="str">
        <f t="shared" si="5"/>
        <v/>
      </c>
      <c r="U23" s="67" t="str">
        <f t="shared" si="6"/>
        <v/>
      </c>
      <c r="V23" s="17"/>
      <c r="W23" s="25" t="b">
        <f t="shared" si="7"/>
        <v>0</v>
      </c>
      <c r="X23" s="19" t="b">
        <f t="shared" si="8"/>
        <v>0</v>
      </c>
      <c r="Y23" s="19" t="b">
        <f t="shared" si="9"/>
        <v>0</v>
      </c>
      <c r="Z23" s="19" t="b">
        <f t="shared" si="10"/>
        <v>0</v>
      </c>
      <c r="AA23" s="26" t="b">
        <f t="shared" si="11"/>
        <v>0</v>
      </c>
      <c r="AB23" s="14"/>
      <c r="AC23" s="25" t="b">
        <f t="shared" si="12"/>
        <v>0</v>
      </c>
      <c r="AD23" s="19" t="b">
        <f t="shared" si="13"/>
        <v>0</v>
      </c>
      <c r="AE23" s="19" t="b">
        <f t="shared" si="14"/>
        <v>0</v>
      </c>
      <c r="AF23" s="19" t="b">
        <f t="shared" si="15"/>
        <v>0</v>
      </c>
      <c r="AG23" s="26" t="b">
        <f t="shared" si="16"/>
        <v>0</v>
      </c>
      <c r="AI23" s="25" t="b">
        <f t="shared" si="17"/>
        <v>0</v>
      </c>
      <c r="AJ23" s="26" t="b">
        <f t="shared" si="18"/>
        <v>0</v>
      </c>
      <c r="AK23" s="14"/>
    </row>
    <row r="24" spans="1:48" ht="15.75" thickBot="1" x14ac:dyDescent="0.3">
      <c r="B24" s="123"/>
      <c r="C24" s="124"/>
      <c r="D24" s="140"/>
      <c r="E24" s="141"/>
      <c r="F24" s="75"/>
      <c r="G24" s="75"/>
      <c r="H24" s="142"/>
      <c r="I24" s="143"/>
      <c r="J24" s="64"/>
      <c r="K24" s="64"/>
      <c r="L24" s="65" t="str">
        <f t="shared" si="19"/>
        <v>DNQ</v>
      </c>
      <c r="M24" s="82" t="str">
        <f t="shared" si="20"/>
        <v>Incomplete</v>
      </c>
      <c r="N24" s="70"/>
      <c r="O24" s="58" t="str">
        <f t="shared" si="1"/>
        <v/>
      </c>
      <c r="P24" s="60" t="e">
        <f t="shared" si="2"/>
        <v>#N/A</v>
      </c>
      <c r="Q24" s="11"/>
      <c r="R24" s="66" t="str">
        <f t="shared" si="3"/>
        <v/>
      </c>
      <c r="S24" s="67" t="str">
        <f t="shared" si="4"/>
        <v/>
      </c>
      <c r="T24" s="66" t="str">
        <f t="shared" si="5"/>
        <v/>
      </c>
      <c r="U24" s="67" t="str">
        <f t="shared" si="6"/>
        <v/>
      </c>
      <c r="V24" s="17"/>
      <c r="W24" s="27" t="b">
        <f t="shared" si="7"/>
        <v>0</v>
      </c>
      <c r="X24" s="28" t="b">
        <f t="shared" si="8"/>
        <v>0</v>
      </c>
      <c r="Y24" s="28" t="b">
        <f t="shared" si="9"/>
        <v>0</v>
      </c>
      <c r="Z24" s="28" t="b">
        <f t="shared" si="10"/>
        <v>0</v>
      </c>
      <c r="AA24" s="29" t="b">
        <f t="shared" si="11"/>
        <v>0</v>
      </c>
      <c r="AB24" s="14"/>
      <c r="AC24" s="27" t="b">
        <f t="shared" si="12"/>
        <v>0</v>
      </c>
      <c r="AD24" s="28" t="b">
        <f t="shared" si="13"/>
        <v>0</v>
      </c>
      <c r="AE24" s="28" t="b">
        <f t="shared" si="14"/>
        <v>0</v>
      </c>
      <c r="AF24" s="28" t="b">
        <f t="shared" si="15"/>
        <v>0</v>
      </c>
      <c r="AG24" s="29" t="b">
        <f t="shared" si="16"/>
        <v>0</v>
      </c>
      <c r="AI24" s="27" t="b">
        <f t="shared" si="17"/>
        <v>0</v>
      </c>
      <c r="AJ24" s="29" t="b">
        <f t="shared" si="18"/>
        <v>0</v>
      </c>
      <c r="AK24" s="14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ht="15.75" thickBot="1" x14ac:dyDescent="0.3">
      <c r="B25" s="109" t="s">
        <v>60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3">
        <f>SUM(M19:M24)</f>
        <v>0</v>
      </c>
      <c r="N25" s="7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ht="15.75" thickBot="1" x14ac:dyDescent="0.3">
      <c r="B26" s="8"/>
      <c r="C26" s="8"/>
      <c r="D26" s="8"/>
      <c r="E26" s="8"/>
      <c r="F26" s="8"/>
      <c r="G26" s="8"/>
      <c r="H26" s="8"/>
      <c r="I26" s="8"/>
      <c r="J26" s="9"/>
      <c r="K26" s="10"/>
      <c r="L26" s="10"/>
      <c r="M26" s="3"/>
      <c r="N26" s="3"/>
      <c r="AQ26" s="11"/>
    </row>
    <row r="27" spans="1:48" ht="14.25" customHeight="1" thickBot="1" x14ac:dyDescent="0.3">
      <c r="A27" s="3"/>
      <c r="C27" s="11"/>
      <c r="D27" s="37"/>
      <c r="E27" s="46" t="s">
        <v>35</v>
      </c>
      <c r="F27" s="47" t="s">
        <v>36</v>
      </c>
      <c r="G27" s="49" t="s">
        <v>37</v>
      </c>
      <c r="H27" s="49" t="s">
        <v>38</v>
      </c>
      <c r="I27" s="50" t="s">
        <v>61</v>
      </c>
      <c r="M27" s="3"/>
      <c r="N27" s="3"/>
      <c r="AL27" s="14"/>
      <c r="AN27" s="14"/>
      <c r="AP27" s="14"/>
      <c r="AQ27" s="11"/>
      <c r="AS27" s="14"/>
      <c r="AU27" s="14"/>
    </row>
    <row r="28" spans="1:48" ht="14.25" customHeight="1" x14ac:dyDescent="0.25">
      <c r="C28" s="72" t="s">
        <v>45</v>
      </c>
      <c r="D28" s="135" t="s">
        <v>75</v>
      </c>
      <c r="E28" s="39">
        <v>0.67500000000000004</v>
      </c>
      <c r="F28" s="39">
        <v>0.64800000000000002</v>
      </c>
      <c r="G28" s="39">
        <v>0.59400000000000008</v>
      </c>
      <c r="H28" s="39">
        <v>0.54900000000000004</v>
      </c>
      <c r="I28" s="40">
        <v>0.50400000000000011</v>
      </c>
      <c r="M28" s="3"/>
      <c r="N28" s="3"/>
      <c r="AL28" s="14"/>
      <c r="AN28" s="14"/>
      <c r="AP28" s="14"/>
      <c r="AQ28" s="11"/>
      <c r="AS28" s="14"/>
      <c r="AU28" s="14"/>
    </row>
    <row r="29" spans="1:48" ht="14.25" customHeight="1" thickBot="1" x14ac:dyDescent="0.3">
      <c r="C29" s="133" t="s">
        <v>44</v>
      </c>
      <c r="D29" s="136"/>
      <c r="E29" s="41">
        <v>0.54</v>
      </c>
      <c r="F29" s="41">
        <v>0.50400000000000011</v>
      </c>
      <c r="G29" s="41">
        <v>0.48600000000000004</v>
      </c>
      <c r="H29" s="41">
        <v>0.46800000000000003</v>
      </c>
      <c r="I29" s="42">
        <v>0.45</v>
      </c>
      <c r="M29" s="3"/>
      <c r="N29" s="3"/>
      <c r="AL29" s="14"/>
      <c r="AN29" s="14"/>
      <c r="AP29" s="14"/>
      <c r="AQ29" s="11"/>
      <c r="AS29" s="14"/>
      <c r="AU29" s="14"/>
    </row>
    <row r="30" spans="1:48" ht="14.25" customHeight="1" x14ac:dyDescent="0.25">
      <c r="C30" s="133"/>
      <c r="D30" s="137" t="s">
        <v>76</v>
      </c>
      <c r="E30" s="39">
        <v>0.70200000000000007</v>
      </c>
      <c r="F30" s="39">
        <v>0.67500000000000004</v>
      </c>
      <c r="G30" s="39">
        <v>0.6120000000000001</v>
      </c>
      <c r="H30" s="39">
        <v>0.56299999999999994</v>
      </c>
      <c r="I30" s="40">
        <v>0.52700000000000002</v>
      </c>
      <c r="M30" s="3"/>
      <c r="N30" s="3"/>
      <c r="AL30" s="14"/>
      <c r="AN30" s="14"/>
      <c r="AP30" s="14"/>
      <c r="AQ30" s="11"/>
      <c r="AS30" s="14"/>
      <c r="AU30" s="14"/>
    </row>
    <row r="31" spans="1:48" ht="14.25" customHeight="1" thickBot="1" x14ac:dyDescent="0.3">
      <c r="C31" s="134"/>
      <c r="D31" s="138"/>
      <c r="E31" s="41">
        <v>0.45</v>
      </c>
      <c r="F31" s="41">
        <v>0.441</v>
      </c>
      <c r="G31" s="41">
        <v>0.39600000000000002</v>
      </c>
      <c r="H31" s="41">
        <v>0.36899999999999999</v>
      </c>
      <c r="I31" s="42">
        <v>0.34200000000000003</v>
      </c>
      <c r="M31" s="3"/>
      <c r="N31" s="3"/>
      <c r="AL31" s="14"/>
      <c r="AN31" s="14"/>
      <c r="AP31" s="14"/>
      <c r="AQ31" s="11"/>
      <c r="AS31" s="14"/>
      <c r="AU31" s="14"/>
    </row>
    <row r="32" spans="1:48" ht="14.25" customHeight="1" thickBot="1" x14ac:dyDescent="0.3">
      <c r="C32" s="43"/>
      <c r="D32" s="44"/>
      <c r="E32" s="45"/>
      <c r="F32" s="45"/>
      <c r="G32" s="45"/>
      <c r="H32" s="45"/>
      <c r="I32" s="45"/>
      <c r="M32" s="3"/>
      <c r="N32" s="3"/>
      <c r="AL32" s="14"/>
      <c r="AN32" s="14"/>
      <c r="AP32" s="14"/>
      <c r="AQ32" s="11"/>
      <c r="AS32" s="14"/>
      <c r="AU32" s="14"/>
    </row>
    <row r="33" spans="3:47" ht="15.75" thickBot="1" x14ac:dyDescent="0.3">
      <c r="C33" s="11"/>
      <c r="D33" s="38"/>
      <c r="E33" s="46" t="s">
        <v>42</v>
      </c>
      <c r="F33" s="47" t="s">
        <v>39</v>
      </c>
      <c r="G33" s="47" t="s">
        <v>40</v>
      </c>
      <c r="H33" s="47" t="s">
        <v>41</v>
      </c>
      <c r="I33" s="50" t="s">
        <v>61</v>
      </c>
      <c r="M33" s="3"/>
      <c r="N33" s="3"/>
      <c r="O33" s="11"/>
      <c r="P33" s="11"/>
      <c r="W33" s="15"/>
      <c r="X33" s="15"/>
      <c r="Y33" s="15"/>
      <c r="Z33" s="15"/>
      <c r="AA33" s="15"/>
      <c r="AB33" s="15"/>
      <c r="AC33" s="15"/>
      <c r="AD33" s="15"/>
      <c r="AE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R33" s="15"/>
      <c r="AS33" s="15"/>
      <c r="AT33" s="15"/>
      <c r="AU33" s="15"/>
    </row>
    <row r="34" spans="3:47" ht="15.75" customHeight="1" x14ac:dyDescent="0.25">
      <c r="C34" s="72" t="s">
        <v>46</v>
      </c>
      <c r="D34" s="135" t="s">
        <v>74</v>
      </c>
      <c r="E34" s="39">
        <v>0.54900000000000004</v>
      </c>
      <c r="F34" s="39">
        <v>0.54900000000000004</v>
      </c>
      <c r="G34" s="39">
        <v>0.50400000000000011</v>
      </c>
      <c r="H34" s="39">
        <v>0.50400000000000011</v>
      </c>
      <c r="I34" s="40">
        <v>0.50400000000000011</v>
      </c>
      <c r="M34" s="3"/>
      <c r="N34" s="3"/>
      <c r="Z34" s="12"/>
      <c r="AA34" s="2"/>
    </row>
    <row r="35" spans="3:47" ht="15.75" customHeight="1" thickBot="1" x14ac:dyDescent="0.3">
      <c r="C35" s="133" t="s">
        <v>6</v>
      </c>
      <c r="D35" s="136"/>
      <c r="E35" s="41">
        <v>0.49500000000000005</v>
      </c>
      <c r="F35" s="41">
        <v>0.49500000000000005</v>
      </c>
      <c r="G35" s="41">
        <v>0.46800000000000003</v>
      </c>
      <c r="H35" s="41">
        <v>0.45</v>
      </c>
      <c r="I35" s="42">
        <v>0.45</v>
      </c>
      <c r="M35" s="3"/>
      <c r="N35" s="3"/>
      <c r="Z35" s="12"/>
      <c r="AA35" s="2"/>
    </row>
    <row r="36" spans="3:47" ht="15.75" customHeight="1" x14ac:dyDescent="0.25">
      <c r="C36" s="133"/>
      <c r="D36" s="137" t="s">
        <v>73</v>
      </c>
      <c r="E36" s="39">
        <v>0.626</v>
      </c>
      <c r="F36" s="39">
        <v>0.57199999999999995</v>
      </c>
      <c r="G36" s="39">
        <v>0.53600000000000003</v>
      </c>
      <c r="H36" s="39">
        <v>0.52700000000000002</v>
      </c>
      <c r="I36" s="40">
        <v>0.52700000000000002</v>
      </c>
      <c r="M36" s="3"/>
      <c r="N36" s="3"/>
      <c r="Z36" s="12"/>
      <c r="AA36" s="2"/>
    </row>
    <row r="37" spans="3:47" ht="15.75" customHeight="1" thickBot="1" x14ac:dyDescent="0.3">
      <c r="C37" s="134"/>
      <c r="D37" s="138"/>
      <c r="E37" s="41">
        <v>0.39600000000000002</v>
      </c>
      <c r="F37" s="41">
        <v>0.36000000000000004</v>
      </c>
      <c r="G37" s="41">
        <v>0.35100000000000003</v>
      </c>
      <c r="H37" s="41">
        <v>0.34200000000000003</v>
      </c>
      <c r="I37" s="42">
        <v>0.34200000000000003</v>
      </c>
      <c r="M37" s="3"/>
      <c r="N37" s="3"/>
      <c r="Z37" s="12"/>
      <c r="AA37" s="2"/>
    </row>
    <row r="38" spans="3:47" ht="15.75" thickBot="1" x14ac:dyDescent="0.3">
      <c r="C38" s="43"/>
      <c r="D38" s="44"/>
      <c r="E38" s="45"/>
      <c r="F38" s="45"/>
      <c r="G38" s="45"/>
      <c r="H38" s="45"/>
      <c r="I38" s="45"/>
      <c r="M38" s="3"/>
      <c r="N38" s="3"/>
      <c r="Z38" s="12"/>
      <c r="AA38" s="2"/>
    </row>
    <row r="39" spans="3:47" ht="15.75" thickBot="1" x14ac:dyDescent="0.3">
      <c r="C39" s="11"/>
      <c r="D39" s="38"/>
      <c r="E39" s="46" t="s">
        <v>42</v>
      </c>
      <c r="F39" s="48" t="s">
        <v>62</v>
      </c>
      <c r="G39" s="11"/>
      <c r="H39" s="11"/>
      <c r="I39" s="11"/>
      <c r="M39" s="3"/>
      <c r="N39" s="3"/>
      <c r="Z39" s="2"/>
      <c r="AA39" s="2"/>
    </row>
    <row r="40" spans="3:47" x14ac:dyDescent="0.25">
      <c r="C40" s="72" t="s">
        <v>47</v>
      </c>
      <c r="D40" s="139" t="s">
        <v>55</v>
      </c>
      <c r="E40" s="87">
        <v>11.1</v>
      </c>
      <c r="F40" s="88">
        <v>11.1</v>
      </c>
      <c r="G40" s="12"/>
      <c r="H40" s="12"/>
      <c r="I40" s="12"/>
      <c r="M40" s="3"/>
      <c r="N40" s="3"/>
    </row>
    <row r="41" spans="3:47" ht="15.75" thickBot="1" x14ac:dyDescent="0.3">
      <c r="C41" s="133" t="s">
        <v>43</v>
      </c>
      <c r="D41" s="138"/>
      <c r="E41" s="89">
        <v>15.1</v>
      </c>
      <c r="F41" s="90">
        <v>15.400000000000002</v>
      </c>
      <c r="G41" s="12"/>
      <c r="H41" s="12"/>
      <c r="I41" s="12"/>
      <c r="M41" s="3"/>
      <c r="N41" s="3"/>
    </row>
    <row r="42" spans="3:47" ht="14.45" customHeight="1" x14ac:dyDescent="0.25">
      <c r="C42" s="133"/>
      <c r="D42" s="139" t="s">
        <v>56</v>
      </c>
      <c r="E42" s="87">
        <v>10.7</v>
      </c>
      <c r="F42" s="88">
        <v>10.7</v>
      </c>
      <c r="G42" s="12"/>
      <c r="H42" s="12"/>
      <c r="I42" s="12"/>
    </row>
    <row r="43" spans="3:47" ht="15.75" thickBot="1" x14ac:dyDescent="0.3">
      <c r="C43" s="134"/>
      <c r="D43" s="138"/>
      <c r="E43" s="89">
        <v>17.399999999999999</v>
      </c>
      <c r="F43" s="90">
        <v>17.7</v>
      </c>
      <c r="G43" s="12"/>
      <c r="H43" s="12"/>
      <c r="I43" s="12"/>
      <c r="M43" s="13"/>
      <c r="N43" s="13"/>
    </row>
    <row r="44" spans="3:47" ht="14.45" customHeigh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sheetProtection algorithmName="SHA-512" hashValue="HPH+hFT/I7eW47PnVaoQSNRKzEAKaFcSDrTav8a7YS9VAOsei4vxnUNpAdZCyd05OZiubpcJzRE590KN6O+CNw==" saltValue="tcyvPEVus7qlnmio7WTm2g==" spinCount="100000" sheet="1" objects="1" scenarios="1" selectLockedCells="1"/>
  <mergeCells count="62">
    <mergeCell ref="B6:C6"/>
    <mergeCell ref="B7:C7"/>
    <mergeCell ref="B8:C8"/>
    <mergeCell ref="I8:K8"/>
    <mergeCell ref="L9:M9"/>
    <mergeCell ref="I7:M7"/>
    <mergeCell ref="D6:F6"/>
    <mergeCell ref="D7:F7"/>
    <mergeCell ref="G6:H6"/>
    <mergeCell ref="G7:H7"/>
    <mergeCell ref="G8:H8"/>
    <mergeCell ref="B18:C18"/>
    <mergeCell ref="J16:J17"/>
    <mergeCell ref="K16:K17"/>
    <mergeCell ref="H16:I17"/>
    <mergeCell ref="D16:E17"/>
    <mergeCell ref="G16:G17"/>
    <mergeCell ref="F16:F17"/>
    <mergeCell ref="D24:E24"/>
    <mergeCell ref="D30:D31"/>
    <mergeCell ref="H20:I20"/>
    <mergeCell ref="H21:I21"/>
    <mergeCell ref="H24:I24"/>
    <mergeCell ref="H22:I22"/>
    <mergeCell ref="H23:I23"/>
    <mergeCell ref="D22:E22"/>
    <mergeCell ref="D23:E23"/>
    <mergeCell ref="D21:E21"/>
    <mergeCell ref="D20:E20"/>
    <mergeCell ref="C41:C43"/>
    <mergeCell ref="D28:D29"/>
    <mergeCell ref="D34:D35"/>
    <mergeCell ref="D36:D37"/>
    <mergeCell ref="D40:D41"/>
    <mergeCell ref="D42:D43"/>
    <mergeCell ref="C29:C31"/>
    <mergeCell ref="B21:C21"/>
    <mergeCell ref="B22:C22"/>
    <mergeCell ref="B23:C23"/>
    <mergeCell ref="B24:C24"/>
    <mergeCell ref="C35:C37"/>
    <mergeCell ref="W15:AA15"/>
    <mergeCell ref="AC15:AG15"/>
    <mergeCell ref="AI15:AJ15"/>
    <mergeCell ref="R16:S16"/>
    <mergeCell ref="T16:U16"/>
    <mergeCell ref="E1:M4"/>
    <mergeCell ref="B1:D4"/>
    <mergeCell ref="B25:L25"/>
    <mergeCell ref="R15:U15"/>
    <mergeCell ref="H19:I19"/>
    <mergeCell ref="H18:I18"/>
    <mergeCell ref="D18:E18"/>
    <mergeCell ref="G10:H10"/>
    <mergeCell ref="I6:M6"/>
    <mergeCell ref="D8:E8"/>
    <mergeCell ref="L16:L17"/>
    <mergeCell ref="D19:E19"/>
    <mergeCell ref="B19:C19"/>
    <mergeCell ref="M16:M17"/>
    <mergeCell ref="B16:C17"/>
    <mergeCell ref="B20:C20"/>
  </mergeCells>
  <dataValidations count="2">
    <dataValidation type="list" allowBlank="1" showInputMessage="1" showErrorMessage="1" sqref="F18:F24" xr:uid="{00000000-0002-0000-0000-000000000000}">
      <formula1>$P$2:$P$6</formula1>
    </dataValidation>
    <dataValidation type="list" allowBlank="1" showInputMessage="1" showErrorMessage="1" sqref="D8" xr:uid="{00000000-0002-0000-0000-000001000000}">
      <formula1>$P$9:$P$11</formula1>
    </dataValidation>
  </dataValidations>
  <pageMargins left="0.45" right="0.45" top="0.5" bottom="0.5" header="0.3" footer="0.3"/>
  <pageSetup scale="74" orientation="landscape" r:id="rId1"/>
  <headerFooter>
    <oddFooter>&amp;C&amp;"Arial,Regular"&amp;8Questions: Call the Business Program 839-8880 (Oahu) or toll free at 877-231-8222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'EFLH | CF'!$A$3:$A$13</xm:f>
          </x14:formula1>
          <xm:sqref>I8:K8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"/>
  <sheetViews>
    <sheetView workbookViewId="0">
      <selection sqref="A1:C1"/>
    </sheetView>
  </sheetViews>
  <sheetFormatPr defaultRowHeight="15" x14ac:dyDescent="0.25"/>
  <cols>
    <col min="1" max="1" width="16.7109375" bestFit="1" customWidth="1"/>
    <col min="2" max="3" width="8" bestFit="1" customWidth="1"/>
  </cols>
  <sheetData>
    <row r="1" spans="1:3" x14ac:dyDescent="0.25">
      <c r="A1" s="161" t="s">
        <v>68</v>
      </c>
      <c r="B1" s="161"/>
      <c r="C1" s="161"/>
    </row>
    <row r="2" spans="1:3" x14ac:dyDescent="0.25">
      <c r="A2" s="56" t="s">
        <v>63</v>
      </c>
      <c r="B2" s="86" t="s">
        <v>67</v>
      </c>
      <c r="C2" s="86" t="s">
        <v>66</v>
      </c>
    </row>
    <row r="3" spans="1:3" x14ac:dyDescent="0.25">
      <c r="A3" s="57" t="s">
        <v>64</v>
      </c>
      <c r="B3" s="84">
        <v>2594</v>
      </c>
      <c r="C3" s="85">
        <v>0.38</v>
      </c>
    </row>
    <row r="4" spans="1:3" x14ac:dyDescent="0.25">
      <c r="A4" s="57" t="s">
        <v>10</v>
      </c>
      <c r="B4" s="84" t="s">
        <v>77</v>
      </c>
      <c r="C4" s="85" t="s">
        <v>77</v>
      </c>
    </row>
    <row r="5" spans="1:3" x14ac:dyDescent="0.25">
      <c r="A5" s="57" t="s">
        <v>12</v>
      </c>
      <c r="B5" s="84">
        <v>2549</v>
      </c>
      <c r="C5" s="85">
        <v>0.43</v>
      </c>
    </row>
    <row r="6" spans="1:3" x14ac:dyDescent="0.25">
      <c r="A6" s="57" t="s">
        <v>14</v>
      </c>
      <c r="B6" s="84">
        <v>1531</v>
      </c>
      <c r="C6" s="85">
        <v>0.27</v>
      </c>
    </row>
    <row r="7" spans="1:3" x14ac:dyDescent="0.25">
      <c r="A7" s="57" t="s">
        <v>16</v>
      </c>
      <c r="B7" s="84">
        <v>4891</v>
      </c>
      <c r="C7" s="85">
        <v>0.55000000000000004</v>
      </c>
    </row>
    <row r="8" spans="1:3" x14ac:dyDescent="0.25">
      <c r="A8" s="57" t="s">
        <v>65</v>
      </c>
      <c r="B8" s="84">
        <v>4910</v>
      </c>
      <c r="C8" s="85">
        <v>0.6</v>
      </c>
    </row>
    <row r="9" spans="1:3" x14ac:dyDescent="0.25">
      <c r="A9" s="57" t="s">
        <v>9</v>
      </c>
      <c r="B9" s="84" t="s">
        <v>77</v>
      </c>
      <c r="C9" s="85" t="s">
        <v>77</v>
      </c>
    </row>
    <row r="10" spans="1:3" x14ac:dyDescent="0.25">
      <c r="A10" s="57" t="s">
        <v>11</v>
      </c>
      <c r="B10" s="84">
        <v>2754</v>
      </c>
      <c r="C10" s="85">
        <v>0.48</v>
      </c>
    </row>
    <row r="11" spans="1:3" x14ac:dyDescent="0.25">
      <c r="A11" s="57" t="s">
        <v>13</v>
      </c>
      <c r="B11" s="84">
        <v>2451</v>
      </c>
      <c r="C11" s="85">
        <v>0.4</v>
      </c>
    </row>
    <row r="12" spans="1:3" x14ac:dyDescent="0.25">
      <c r="A12" s="57" t="s">
        <v>15</v>
      </c>
      <c r="B12" s="84">
        <v>1913</v>
      </c>
      <c r="C12" s="85">
        <v>0.28999999999999998</v>
      </c>
    </row>
    <row r="13" spans="1:3" x14ac:dyDescent="0.25">
      <c r="A13" s="57" t="s">
        <v>17</v>
      </c>
      <c r="B13" s="84">
        <v>1033</v>
      </c>
      <c r="C13" s="85">
        <v>0.01</v>
      </c>
    </row>
  </sheetData>
  <sheetProtection algorithmName="SHA-512" hashValue="1F4Lv3xmI2KSYinDm0ZYGDw40VMK39RDgvvmPIqi2EGJ0z7KnWOdnRBILM05U1Ufk+txFu9KAMzLkoOCMAvPGg==" saltValue="m4vvDFy8Q4D7WxD+vV+Uuw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43LzMvMjAxOCAxMjowNTo1MCBBTTwvRGF0ZVRpbWU+PExhYmVsU3RyaW5nPlVucmVzdHJpY3R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DB6396F5-66D2-403C-8606-6D4AB572EA1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2121AC3-7DDB-4094-B060-BA015351749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EFLH | CF</vt:lpstr>
      <vt:lpstr>Worksheet!Print_Area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Unrestricted</dc:subject>
  <dc:creator>wongcal</dc:creator>
  <cp:lastModifiedBy>Lacaden, Eileen D. [US-US]</cp:lastModifiedBy>
  <cp:lastPrinted>2019-03-06T20:57:52Z</cp:lastPrinted>
  <dcterms:created xsi:type="dcterms:W3CDTF">2012-07-21T01:54:28Z</dcterms:created>
  <dcterms:modified xsi:type="dcterms:W3CDTF">2023-06-27T02:25:19Z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cb9feb85-57eb-4fcd-aab5-5d57f25351a6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{DB6396F5-66D2-403C-8606-6D4AB572EA1F}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2022-06-21T02:32:47Z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dd403805-a270-4c0d-90fe-ef7c0e2314b7</vt:lpwstr>
  </property>
  <property fmtid="{D5CDD505-2E9C-101B-9397-08002B2CF9AE}" pid="14" name="MSIP_Label_c968a81f-7ed4-4faa-9408-9652e001dd96_ContentBits">
    <vt:lpwstr>0</vt:lpwstr>
  </property>
</Properties>
</file>